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660" activeTab="0"/>
  </bookViews>
  <sheets>
    <sheet name="Instructions" sheetId="1" r:id="rId1"/>
    <sheet name="One way - Balanced Design" sheetId="2" r:id="rId2"/>
    <sheet name="One Way - Unbalanced Design" sheetId="3" r:id="rId3"/>
    <sheet name="Nested - Balanced Design" sheetId="4" r:id="rId4"/>
    <sheet name="Nested - Unbalanced Design" sheetId="5" r:id="rId5"/>
  </sheets>
  <definedNames/>
  <calcPr fullCalcOnLoad="1"/>
</workbook>
</file>

<file path=xl/sharedStrings.xml><?xml version="1.0" encoding="utf-8"?>
<sst xmlns="http://schemas.openxmlformats.org/spreadsheetml/2006/main" count="261" uniqueCount="115">
  <si>
    <t>Variables</t>
  </si>
  <si>
    <t>ANOVA table</t>
  </si>
  <si>
    <t>S</t>
  </si>
  <si>
    <t>Source</t>
  </si>
  <si>
    <t>df</t>
  </si>
  <si>
    <t>SS</t>
  </si>
  <si>
    <t>MS</t>
  </si>
  <si>
    <t>F</t>
  </si>
  <si>
    <t>n1</t>
  </si>
  <si>
    <t>Model (clones)</t>
  </si>
  <si>
    <t>n2</t>
  </si>
  <si>
    <t>Error (individuals within)</t>
  </si>
  <si>
    <t>n3</t>
  </si>
  <si>
    <t>total</t>
  </si>
  <si>
    <t>n4</t>
  </si>
  <si>
    <t>n5</t>
  </si>
  <si>
    <t>Variance among</t>
  </si>
  <si>
    <t>n6</t>
  </si>
  <si>
    <t>Variance within</t>
  </si>
  <si>
    <t>n7</t>
  </si>
  <si>
    <t>n8</t>
  </si>
  <si>
    <t>n9</t>
  </si>
  <si>
    <t>n10</t>
  </si>
  <si>
    <t>SE</t>
  </si>
  <si>
    <t>n11</t>
  </si>
  <si>
    <t>n12</t>
  </si>
  <si>
    <t>95%CI</t>
  </si>
  <si>
    <t>n13</t>
  </si>
  <si>
    <t>n14</t>
  </si>
  <si>
    <t>A</t>
  </si>
  <si>
    <t>n15</t>
  </si>
  <si>
    <t>B</t>
  </si>
  <si>
    <t>n16</t>
  </si>
  <si>
    <t>C</t>
  </si>
  <si>
    <t>n17</t>
  </si>
  <si>
    <t>n18</t>
  </si>
  <si>
    <t>n19</t>
  </si>
  <si>
    <t>n20</t>
  </si>
  <si>
    <t>n.</t>
  </si>
  <si>
    <t>k1</t>
  </si>
  <si>
    <t>Full Model</t>
  </si>
  <si>
    <t>DF</t>
  </si>
  <si>
    <t>Sum of Squares</t>
  </si>
  <si>
    <t>Mean Square</t>
  </si>
  <si>
    <t>F Ratio</t>
  </si>
  <si>
    <t>Model</t>
  </si>
  <si>
    <t>Error</t>
  </si>
  <si>
    <t>Prob&gt;F</t>
  </si>
  <si>
    <t>C Total</t>
  </si>
  <si>
    <t>Analysis of Variance</t>
  </si>
  <si>
    <t>&lt;.0001</t>
  </si>
  <si>
    <t>k2</t>
  </si>
  <si>
    <t>k3</t>
  </si>
  <si>
    <t>crosstype</t>
  </si>
  <si>
    <t>clones</t>
  </si>
  <si>
    <t>genotypes</t>
  </si>
  <si>
    <t>nclones2</t>
  </si>
  <si>
    <t>clones/ct</t>
  </si>
  <si>
    <t>(clones/ct)2</t>
  </si>
  <si>
    <t>n..</t>
  </si>
  <si>
    <t>D</t>
  </si>
  <si>
    <t>Cross type</t>
  </si>
  <si>
    <t>Genotype(cross)</t>
  </si>
  <si>
    <t>Total</t>
  </si>
  <si>
    <t>Variance among crosstype</t>
  </si>
  <si>
    <t>Variance among genotypes</t>
  </si>
  <si>
    <t>Variance within genotypes</t>
  </si>
  <si>
    <r>
      <t>Var (σ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genotypes</t>
    </r>
    <r>
      <rPr>
        <sz val="10"/>
        <rFont val="Arial"/>
        <family val="2"/>
      </rPr>
      <t>)</t>
    </r>
  </si>
  <si>
    <t>SE (σ2genotypes)</t>
  </si>
  <si>
    <t>Using approximations:</t>
  </si>
  <si>
    <t>K1</t>
  </si>
  <si>
    <t>K2</t>
  </si>
  <si>
    <t>P of .56 &gt; 0 is 90%</t>
  </si>
  <si>
    <t>Lower CI (p&gt;.90)</t>
  </si>
  <si>
    <t xml:space="preserve">Conclusion: Estimated h2CB: </t>
  </si>
  <si>
    <t>F[3,78]</t>
  </si>
  <si>
    <t>F[16,79]</t>
  </si>
  <si>
    <t>Analysis of Community Heritability - for clones with a balanced design</t>
  </si>
  <si>
    <t>k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</si>
  <si>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</si>
  <si>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</si>
  <si>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</si>
  <si>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</si>
  <si>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</si>
  <si>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</si>
  <si>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</si>
  <si>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</si>
  <si>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</si>
  <si>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</si>
  <si>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</si>
  <si>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</si>
  <si>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</si>
  <si>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</si>
  <si>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n35</t>
  </si>
  <si>
    <t>n36</t>
  </si>
  <si>
    <t>n37</t>
  </si>
  <si>
    <t>n38</t>
  </si>
  <si>
    <t>n39</t>
  </si>
  <si>
    <t>n40</t>
  </si>
  <si>
    <t>Nested</t>
  </si>
  <si>
    <t>Crosstype</t>
  </si>
  <si>
    <t>genotype[Crosstype]</t>
  </si>
  <si>
    <t>SE H2C(genotypes)</t>
  </si>
  <si>
    <t>H2C</t>
  </si>
  <si>
    <r>
      <t>H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C(genotypes)</t>
    </r>
  </si>
  <si>
    <t>Analysis of Community Heritability - for clones with an unbalanced design</t>
  </si>
  <si>
    <t>Estimate:</t>
  </si>
  <si>
    <t>cross</t>
  </si>
  <si>
    <t>genotype[cross]</t>
  </si>
  <si>
    <t>F[3,142]</t>
  </si>
  <si>
    <t>F[30,142]</t>
  </si>
  <si>
    <r>
      <t>SE H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C(genotypes)</t>
    </r>
  </si>
  <si>
    <t xml:space="preserve">Conclusion: Estimated H2C: </t>
  </si>
  <si>
    <t>Results from One Way ANOVA</t>
  </si>
  <si>
    <t>Results from Nested  ANOVA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</si>
</sst>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W49" sqref="W49"/>
    </sheetView>
  </sheetViews>
  <sheetFormatPr defaultColWidth="9.140625" defaultRowHeight="12.75"/>
  <cols>
    <col min="1" max="1" width="8.8515625" style="0" customWidth="1"/>
  </cols>
  <sheetData/>
  <printOptions/>
  <pageMargins left="0.75" right="0.75" top="1" bottom="1" header="0.5" footer="0.5"/>
  <pageSetup horizontalDpi="600" verticalDpi="600" orientation="portrait" r:id="rId6"/>
  <legacyDrawing r:id="rId5"/>
  <oleObjects>
    <oleObject progId="Word.Document.8" shapeId="414558" r:id="rId1"/>
    <oleObject progId="Word.Document.8" shapeId="416771" r:id="rId2"/>
    <oleObject progId="Word.Document.8" shapeId="419419" r:id="rId3"/>
    <oleObject progId="Word.Document.8" shapeId="421164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K4" sqref="K4"/>
    </sheetView>
  </sheetViews>
  <sheetFormatPr defaultColWidth="9.140625" defaultRowHeight="12.75"/>
  <cols>
    <col min="6" max="6" width="12.421875" style="0" bestFit="1" customWidth="1"/>
  </cols>
  <sheetData>
    <row r="1" ht="12.75">
      <c r="A1" s="1" t="s">
        <v>77</v>
      </c>
    </row>
    <row r="2" ht="12.75">
      <c r="A2" s="1" t="s">
        <v>40</v>
      </c>
    </row>
    <row r="4" spans="1:11" ht="12.75">
      <c r="A4" s="1" t="s">
        <v>0</v>
      </c>
      <c r="E4" s="1" t="s">
        <v>1</v>
      </c>
      <c r="K4" s="1" t="s">
        <v>113</v>
      </c>
    </row>
    <row r="5" spans="1:5" ht="12.75">
      <c r="A5" s="1"/>
      <c r="E5" s="1"/>
    </row>
    <row r="6" spans="1:10" ht="12.75">
      <c r="A6" t="s">
        <v>2</v>
      </c>
      <c r="B6">
        <v>40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/>
    </row>
    <row r="7" spans="1:15" ht="12.75">
      <c r="A7" s="1" t="s">
        <v>78</v>
      </c>
      <c r="B7">
        <v>5</v>
      </c>
      <c r="E7" t="s">
        <v>9</v>
      </c>
      <c r="F7">
        <v>39</v>
      </c>
      <c r="G7">
        <v>543.80019</v>
      </c>
      <c r="H7">
        <f>G7/F7</f>
        <v>13.943594615384617</v>
      </c>
      <c r="I7">
        <f>H7/H8</f>
        <v>799.781729376636</v>
      </c>
      <c r="K7" t="s">
        <v>45</v>
      </c>
      <c r="L7">
        <v>39</v>
      </c>
      <c r="M7">
        <v>543.80019</v>
      </c>
      <c r="N7">
        <v>13.9436</v>
      </c>
      <c r="O7">
        <v>799.7827</v>
      </c>
    </row>
    <row r="8" spans="1:15" ht="12.75">
      <c r="A8" t="s">
        <v>38</v>
      </c>
      <c r="B8">
        <f>SUM(B9:B300)</f>
        <v>200</v>
      </c>
      <c r="C8">
        <f>SUM(C9:C300)</f>
        <v>1000</v>
      </c>
      <c r="E8" t="s">
        <v>11</v>
      </c>
      <c r="F8">
        <v>160</v>
      </c>
      <c r="G8">
        <v>2.78948</v>
      </c>
      <c r="H8">
        <f>G8/F8</f>
        <v>0.017434250000000002</v>
      </c>
      <c r="K8" t="s">
        <v>46</v>
      </c>
      <c r="L8">
        <v>160</v>
      </c>
      <c r="M8">
        <v>2.78948</v>
      </c>
      <c r="N8">
        <v>0.0174</v>
      </c>
      <c r="O8" t="s">
        <v>47</v>
      </c>
    </row>
    <row r="9" spans="1:15" ht="12.75">
      <c r="A9" t="s">
        <v>8</v>
      </c>
      <c r="B9">
        <v>5</v>
      </c>
      <c r="C9">
        <f>POWER(B9,2)</f>
        <v>25</v>
      </c>
      <c r="E9" t="s">
        <v>13</v>
      </c>
      <c r="F9">
        <f>SUM(F7:F8)</f>
        <v>199</v>
      </c>
      <c r="G9">
        <f>SUM(G7:G8)</f>
        <v>546.5896700000001</v>
      </c>
      <c r="K9" t="s">
        <v>48</v>
      </c>
      <c r="L9">
        <v>199</v>
      </c>
      <c r="M9">
        <v>546.58967</v>
      </c>
      <c r="N9">
        <v>2.7467</v>
      </c>
      <c r="O9" t="s">
        <v>50</v>
      </c>
    </row>
    <row r="10" spans="1:3" ht="12.75">
      <c r="A10" t="s">
        <v>10</v>
      </c>
      <c r="B10">
        <v>5</v>
      </c>
      <c r="C10">
        <f aca="true" t="shared" si="0" ref="C10:C48">POWER(B10,2)</f>
        <v>25</v>
      </c>
    </row>
    <row r="11" spans="1:6" ht="12.75">
      <c r="A11" t="s">
        <v>12</v>
      </c>
      <c r="B11">
        <v>5</v>
      </c>
      <c r="C11">
        <f t="shared" si="0"/>
        <v>25</v>
      </c>
      <c r="E11" t="s">
        <v>16</v>
      </c>
      <c r="F11">
        <f>(H7-H8)/B7</f>
        <v>2.7852320730769233</v>
      </c>
    </row>
    <row r="12" spans="1:6" ht="12.75">
      <c r="A12" t="s">
        <v>14</v>
      </c>
      <c r="B12">
        <v>5</v>
      </c>
      <c r="C12">
        <f t="shared" si="0"/>
        <v>25</v>
      </c>
      <c r="E12" t="s">
        <v>18</v>
      </c>
      <c r="F12">
        <f>H8</f>
        <v>0.017434250000000002</v>
      </c>
    </row>
    <row r="13" spans="1:3" ht="12.75">
      <c r="A13" t="s">
        <v>15</v>
      </c>
      <c r="B13">
        <v>5</v>
      </c>
      <c r="C13">
        <f t="shared" si="0"/>
        <v>25</v>
      </c>
    </row>
    <row r="14" spans="1:6" ht="12.75">
      <c r="A14" t="s">
        <v>17</v>
      </c>
      <c r="B14">
        <v>5</v>
      </c>
      <c r="C14">
        <f t="shared" si="0"/>
        <v>25</v>
      </c>
      <c r="E14" t="s">
        <v>103</v>
      </c>
      <c r="F14" s="1">
        <f>F11/(F11+F12)</f>
        <v>0.9937794057549956</v>
      </c>
    </row>
    <row r="15" spans="1:3" ht="12.75">
      <c r="A15" t="s">
        <v>19</v>
      </c>
      <c r="B15">
        <v>5</v>
      </c>
      <c r="C15">
        <f t="shared" si="0"/>
        <v>25</v>
      </c>
    </row>
    <row r="16" spans="1:6" ht="12.75">
      <c r="A16" t="s">
        <v>20</v>
      </c>
      <c r="B16">
        <v>5</v>
      </c>
      <c r="C16">
        <f t="shared" si="0"/>
        <v>25</v>
      </c>
      <c r="E16" t="s">
        <v>23</v>
      </c>
      <c r="F16">
        <f>SQRT(G20)</f>
        <v>0.0015671224191086098</v>
      </c>
    </row>
    <row r="17" spans="1:3" ht="12.75">
      <c r="A17" t="s">
        <v>21</v>
      </c>
      <c r="B17">
        <v>5</v>
      </c>
      <c r="C17">
        <f t="shared" si="0"/>
        <v>25</v>
      </c>
    </row>
    <row r="18" spans="1:6" ht="12.75">
      <c r="A18" t="s">
        <v>22</v>
      </c>
      <c r="B18">
        <v>5</v>
      </c>
      <c r="C18">
        <f t="shared" si="0"/>
        <v>25</v>
      </c>
      <c r="E18" t="s">
        <v>26</v>
      </c>
      <c r="F18" s="1">
        <f>1.96*F16</f>
        <v>0.003071559941452875</v>
      </c>
    </row>
    <row r="19" spans="1:3" ht="12.75">
      <c r="A19" t="s">
        <v>24</v>
      </c>
      <c r="B19">
        <v>5</v>
      </c>
      <c r="C19">
        <f t="shared" si="0"/>
        <v>25</v>
      </c>
    </row>
    <row r="20" spans="1:7" ht="12.75">
      <c r="A20" t="s">
        <v>25</v>
      </c>
      <c r="B20">
        <v>5</v>
      </c>
      <c r="C20">
        <f t="shared" si="0"/>
        <v>25</v>
      </c>
      <c r="E20" t="s">
        <v>29</v>
      </c>
      <c r="F20">
        <f>2*(POWER((1-F14),2))</f>
        <v>7.739158552196446E-05</v>
      </c>
      <c r="G20">
        <f>F20*F21/F22</f>
        <v>2.455872676472821E-06</v>
      </c>
    </row>
    <row r="21" spans="1:6" ht="12.75">
      <c r="A21" t="s">
        <v>27</v>
      </c>
      <c r="B21">
        <v>5</v>
      </c>
      <c r="C21">
        <f t="shared" si="0"/>
        <v>25</v>
      </c>
      <c r="E21" t="s">
        <v>31</v>
      </c>
      <c r="F21">
        <f>POWER((1+(B7-1)*F14),2)</f>
        <v>24.751795362884</v>
      </c>
    </row>
    <row r="22" spans="1:6" ht="12.75">
      <c r="A22" t="s">
        <v>28</v>
      </c>
      <c r="B22">
        <v>5</v>
      </c>
      <c r="C22">
        <f t="shared" si="0"/>
        <v>25</v>
      </c>
      <c r="E22" t="s">
        <v>33</v>
      </c>
      <c r="F22">
        <f>(B7*(B7-1)*(B6-1))</f>
        <v>780</v>
      </c>
    </row>
    <row r="23" spans="1:3" ht="12.75">
      <c r="A23" t="s">
        <v>30</v>
      </c>
      <c r="B23">
        <v>5</v>
      </c>
      <c r="C23">
        <f t="shared" si="0"/>
        <v>25</v>
      </c>
    </row>
    <row r="24" spans="1:3" ht="12.75">
      <c r="A24" t="s">
        <v>32</v>
      </c>
      <c r="B24">
        <v>5</v>
      </c>
      <c r="C24">
        <f t="shared" si="0"/>
        <v>25</v>
      </c>
    </row>
    <row r="25" spans="1:5" ht="12.75">
      <c r="A25" t="s">
        <v>34</v>
      </c>
      <c r="B25">
        <v>5</v>
      </c>
      <c r="C25">
        <f t="shared" si="0"/>
        <v>25</v>
      </c>
      <c r="E25" s="1"/>
    </row>
    <row r="26" spans="1:3" ht="12.75">
      <c r="A26" t="s">
        <v>35</v>
      </c>
      <c r="B26">
        <v>5</v>
      </c>
      <c r="C26">
        <f t="shared" si="0"/>
        <v>25</v>
      </c>
    </row>
    <row r="27" spans="1:3" ht="12.75">
      <c r="A27" t="s">
        <v>36</v>
      </c>
      <c r="B27">
        <v>5</v>
      </c>
      <c r="C27">
        <f t="shared" si="0"/>
        <v>25</v>
      </c>
    </row>
    <row r="28" spans="1:3" ht="12.75">
      <c r="A28" t="s">
        <v>37</v>
      </c>
      <c r="B28">
        <v>5</v>
      </c>
      <c r="C28">
        <f t="shared" si="0"/>
        <v>25</v>
      </c>
    </row>
    <row r="29" spans="1:3" ht="12.75">
      <c r="A29" t="s">
        <v>79</v>
      </c>
      <c r="B29">
        <v>5</v>
      </c>
      <c r="C29">
        <f t="shared" si="0"/>
        <v>25</v>
      </c>
    </row>
    <row r="30" spans="1:3" ht="12.75">
      <c r="A30" t="s">
        <v>80</v>
      </c>
      <c r="B30">
        <v>5</v>
      </c>
      <c r="C30">
        <f t="shared" si="0"/>
        <v>25</v>
      </c>
    </row>
    <row r="31" spans="1:3" ht="12.75">
      <c r="A31" t="s">
        <v>81</v>
      </c>
      <c r="B31">
        <v>5</v>
      </c>
      <c r="C31">
        <f t="shared" si="0"/>
        <v>25</v>
      </c>
    </row>
    <row r="32" spans="1:3" ht="12.75">
      <c r="A32" t="s">
        <v>82</v>
      </c>
      <c r="B32">
        <v>5</v>
      </c>
      <c r="C32">
        <f t="shared" si="0"/>
        <v>25</v>
      </c>
    </row>
    <row r="33" spans="1:3" ht="12.75">
      <c r="A33" t="s">
        <v>83</v>
      </c>
      <c r="B33">
        <v>5</v>
      </c>
      <c r="C33">
        <f t="shared" si="0"/>
        <v>25</v>
      </c>
    </row>
    <row r="34" spans="1:3" ht="12.75">
      <c r="A34" t="s">
        <v>84</v>
      </c>
      <c r="B34">
        <v>5</v>
      </c>
      <c r="C34">
        <f t="shared" si="0"/>
        <v>25</v>
      </c>
    </row>
    <row r="35" spans="1:3" ht="12.75">
      <c r="A35" t="s">
        <v>85</v>
      </c>
      <c r="B35">
        <v>5</v>
      </c>
      <c r="C35">
        <f t="shared" si="0"/>
        <v>25</v>
      </c>
    </row>
    <row r="36" spans="1:3" ht="12.75">
      <c r="A36" t="s">
        <v>86</v>
      </c>
      <c r="B36">
        <v>5</v>
      </c>
      <c r="C36">
        <f t="shared" si="0"/>
        <v>25</v>
      </c>
    </row>
    <row r="37" spans="1:3" ht="12.75">
      <c r="A37" t="s">
        <v>87</v>
      </c>
      <c r="B37">
        <v>5</v>
      </c>
      <c r="C37">
        <f t="shared" si="0"/>
        <v>25</v>
      </c>
    </row>
    <row r="38" spans="1:3" ht="12.75">
      <c r="A38" t="s">
        <v>88</v>
      </c>
      <c r="B38">
        <v>5</v>
      </c>
      <c r="C38">
        <f t="shared" si="0"/>
        <v>25</v>
      </c>
    </row>
    <row r="39" spans="1:3" ht="12.75">
      <c r="A39" t="s">
        <v>89</v>
      </c>
      <c r="B39">
        <v>5</v>
      </c>
      <c r="C39">
        <f t="shared" si="0"/>
        <v>25</v>
      </c>
    </row>
    <row r="40" spans="1:3" ht="12.75">
      <c r="A40" t="s">
        <v>90</v>
      </c>
      <c r="B40">
        <v>5</v>
      </c>
      <c r="C40">
        <f t="shared" si="0"/>
        <v>25</v>
      </c>
    </row>
    <row r="41" spans="1:3" ht="12.75">
      <c r="A41" t="s">
        <v>91</v>
      </c>
      <c r="B41">
        <v>5</v>
      </c>
      <c r="C41">
        <f t="shared" si="0"/>
        <v>25</v>
      </c>
    </row>
    <row r="42" spans="1:3" ht="12.75">
      <c r="A42" t="s">
        <v>92</v>
      </c>
      <c r="B42">
        <v>5</v>
      </c>
      <c r="C42">
        <f t="shared" si="0"/>
        <v>25</v>
      </c>
    </row>
    <row r="43" spans="1:3" ht="12.75">
      <c r="A43" t="s">
        <v>93</v>
      </c>
      <c r="B43">
        <v>5</v>
      </c>
      <c r="C43">
        <f t="shared" si="0"/>
        <v>25</v>
      </c>
    </row>
    <row r="44" spans="1:3" ht="12.75">
      <c r="A44" t="s">
        <v>94</v>
      </c>
      <c r="B44">
        <v>5</v>
      </c>
      <c r="C44">
        <f t="shared" si="0"/>
        <v>25</v>
      </c>
    </row>
    <row r="45" spans="1:3" ht="12.75">
      <c r="A45" t="s">
        <v>95</v>
      </c>
      <c r="B45">
        <v>5</v>
      </c>
      <c r="C45">
        <f t="shared" si="0"/>
        <v>25</v>
      </c>
    </row>
    <row r="46" spans="1:3" ht="12.75">
      <c r="A46" t="s">
        <v>96</v>
      </c>
      <c r="B46">
        <v>5</v>
      </c>
      <c r="C46">
        <f t="shared" si="0"/>
        <v>25</v>
      </c>
    </row>
    <row r="47" spans="1:3" ht="12.75">
      <c r="A47" t="s">
        <v>97</v>
      </c>
      <c r="B47">
        <v>5</v>
      </c>
      <c r="C47">
        <f t="shared" si="0"/>
        <v>25</v>
      </c>
    </row>
    <row r="48" spans="1:3" ht="12.75">
      <c r="A48" t="s">
        <v>98</v>
      </c>
      <c r="B48">
        <v>5</v>
      </c>
      <c r="C48">
        <f t="shared" si="0"/>
        <v>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K3" sqref="K3"/>
    </sheetView>
  </sheetViews>
  <sheetFormatPr defaultColWidth="9.140625" defaultRowHeight="12.75"/>
  <sheetData>
    <row r="1" ht="12.75">
      <c r="A1" s="1" t="s">
        <v>105</v>
      </c>
    </row>
    <row r="3" spans="1:11" ht="12.75">
      <c r="A3" s="1" t="s">
        <v>0</v>
      </c>
      <c r="E3" s="1" t="s">
        <v>1</v>
      </c>
      <c r="K3" s="1" t="s">
        <v>113</v>
      </c>
    </row>
    <row r="4" spans="1:5" ht="12.75">
      <c r="A4" s="1"/>
      <c r="E4" s="1"/>
    </row>
    <row r="5" spans="1:10" ht="12.75">
      <c r="A5" t="s">
        <v>2</v>
      </c>
      <c r="B5">
        <v>20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/>
    </row>
    <row r="6" spans="1:9" ht="12.75">
      <c r="A6" t="s">
        <v>8</v>
      </c>
      <c r="B6">
        <v>5</v>
      </c>
      <c r="C6">
        <f>POWER(B6,2)</f>
        <v>25</v>
      </c>
      <c r="E6" t="s">
        <v>9</v>
      </c>
      <c r="F6">
        <v>19</v>
      </c>
      <c r="G6">
        <v>2.903303</v>
      </c>
      <c r="H6">
        <f>G6/F6</f>
        <v>0.1528054210526316</v>
      </c>
      <c r="I6">
        <f>H6/H7</f>
        <v>7.724208984313746</v>
      </c>
    </row>
    <row r="7" spans="1:8" ht="12.75">
      <c r="A7" t="s">
        <v>10</v>
      </c>
      <c r="B7">
        <v>4</v>
      </c>
      <c r="C7">
        <f aca="true" t="shared" si="0" ref="C7:C25">POWER(B7,2)</f>
        <v>16</v>
      </c>
      <c r="E7" t="s">
        <v>11</v>
      </c>
      <c r="F7">
        <v>59</v>
      </c>
      <c r="G7">
        <v>1.1671771</v>
      </c>
      <c r="H7">
        <f>G7/F7</f>
        <v>0.019782662711864407</v>
      </c>
    </row>
    <row r="8" spans="1:7" ht="12.75">
      <c r="A8" t="s">
        <v>12</v>
      </c>
      <c r="B8">
        <v>4</v>
      </c>
      <c r="C8">
        <f t="shared" si="0"/>
        <v>16</v>
      </c>
      <c r="E8" t="s">
        <v>13</v>
      </c>
      <c r="F8">
        <f>SUM(F6:F7)</f>
        <v>78</v>
      </c>
      <c r="G8">
        <f>SUM(G6:G7)</f>
        <v>4.0704801</v>
      </c>
    </row>
    <row r="9" spans="1:3" ht="12.75">
      <c r="A9" t="s">
        <v>14</v>
      </c>
      <c r="B9">
        <v>4</v>
      </c>
      <c r="C9">
        <f t="shared" si="0"/>
        <v>16</v>
      </c>
    </row>
    <row r="10" spans="1:6" ht="12.75">
      <c r="A10" t="s">
        <v>15</v>
      </c>
      <c r="B10">
        <v>5</v>
      </c>
      <c r="C10">
        <f t="shared" si="0"/>
        <v>25</v>
      </c>
      <c r="E10" t="s">
        <v>16</v>
      </c>
      <c r="F10">
        <f>(H6-H7)/B28</f>
        <v>0.033750365157114874</v>
      </c>
    </row>
    <row r="11" spans="1:6" ht="12.75">
      <c r="A11" t="s">
        <v>17</v>
      </c>
      <c r="B11">
        <v>4</v>
      </c>
      <c r="C11">
        <f t="shared" si="0"/>
        <v>16</v>
      </c>
      <c r="E11" t="s">
        <v>18</v>
      </c>
      <c r="F11">
        <f>H7</f>
        <v>0.019782662711864407</v>
      </c>
    </row>
    <row r="12" spans="1:3" ht="12.75">
      <c r="A12" t="s">
        <v>19</v>
      </c>
      <c r="B12">
        <v>4</v>
      </c>
      <c r="C12">
        <f t="shared" si="0"/>
        <v>16</v>
      </c>
    </row>
    <row r="13" spans="1:6" ht="12.75">
      <c r="A13" t="s">
        <v>20</v>
      </c>
      <c r="B13">
        <v>4</v>
      </c>
      <c r="C13">
        <f t="shared" si="0"/>
        <v>16</v>
      </c>
      <c r="E13" t="s">
        <v>103</v>
      </c>
      <c r="F13">
        <f>F10/(F10+F11)</f>
        <v>0.6304587373558999</v>
      </c>
    </row>
    <row r="14" spans="1:3" ht="12.75">
      <c r="A14" t="s">
        <v>21</v>
      </c>
      <c r="B14">
        <v>4</v>
      </c>
      <c r="C14">
        <f t="shared" si="0"/>
        <v>16</v>
      </c>
    </row>
    <row r="15" spans="1:6" ht="12.75">
      <c r="A15" t="s">
        <v>22</v>
      </c>
      <c r="B15">
        <v>5</v>
      </c>
      <c r="C15">
        <f t="shared" si="0"/>
        <v>25</v>
      </c>
      <c r="E15" t="s">
        <v>23</v>
      </c>
      <c r="F15">
        <f>SQRT(G19)</f>
        <v>0.0998370895484674</v>
      </c>
    </row>
    <row r="16" spans="1:3" ht="12.75">
      <c r="A16" t="s">
        <v>24</v>
      </c>
      <c r="B16">
        <v>3</v>
      </c>
      <c r="C16">
        <f t="shared" si="0"/>
        <v>9</v>
      </c>
    </row>
    <row r="17" spans="1:6" ht="12.75">
      <c r="A17" t="s">
        <v>25</v>
      </c>
      <c r="B17">
        <v>4</v>
      </c>
      <c r="C17">
        <f t="shared" si="0"/>
        <v>16</v>
      </c>
      <c r="E17" t="s">
        <v>26</v>
      </c>
      <c r="F17">
        <f>1.96*F15</f>
        <v>0.1956806955149961</v>
      </c>
    </row>
    <row r="18" spans="1:3" ht="12.75">
      <c r="A18" t="s">
        <v>27</v>
      </c>
      <c r="B18">
        <v>6</v>
      </c>
      <c r="C18">
        <f t="shared" si="0"/>
        <v>36</v>
      </c>
    </row>
    <row r="19" spans="1:7" ht="12.75">
      <c r="A19" t="s">
        <v>28</v>
      </c>
      <c r="B19">
        <v>3</v>
      </c>
      <c r="C19">
        <f t="shared" si="0"/>
        <v>9</v>
      </c>
      <c r="E19" t="s">
        <v>29</v>
      </c>
      <c r="F19">
        <f>2*(B26-1)*(POWER((1-F13),2))</f>
        <v>21.303476188268945</v>
      </c>
      <c r="G19">
        <f>F19*F20/F21</f>
        <v>0.009967444449508698</v>
      </c>
    </row>
    <row r="20" spans="1:6" ht="12.75">
      <c r="A20" t="s">
        <v>30</v>
      </c>
      <c r="B20">
        <v>3</v>
      </c>
      <c r="C20">
        <f t="shared" si="0"/>
        <v>9</v>
      </c>
      <c r="E20" t="s">
        <v>31</v>
      </c>
      <c r="F20">
        <f>POWER((1+(B28-1)*F13),2)</f>
        <v>8.147678946519234</v>
      </c>
    </row>
    <row r="21" spans="1:6" ht="12.75">
      <c r="A21" t="s">
        <v>32</v>
      </c>
      <c r="B21">
        <v>3</v>
      </c>
      <c r="C21">
        <f t="shared" si="0"/>
        <v>9</v>
      </c>
      <c r="E21" t="s">
        <v>33</v>
      </c>
      <c r="F21">
        <f>POWER(B28,2)*(B26-B5)*(B5-1)</f>
        <v>17414.08094181937</v>
      </c>
    </row>
    <row r="22" spans="1:3" ht="12.75">
      <c r="A22" t="s">
        <v>34</v>
      </c>
      <c r="B22">
        <v>3</v>
      </c>
      <c r="C22">
        <f t="shared" si="0"/>
        <v>9</v>
      </c>
    </row>
    <row r="23" spans="1:3" ht="12.75">
      <c r="A23" t="s">
        <v>35</v>
      </c>
      <c r="B23">
        <v>4</v>
      </c>
      <c r="C23">
        <f t="shared" si="0"/>
        <v>16</v>
      </c>
    </row>
    <row r="24" spans="1:5" ht="12.75">
      <c r="A24" t="s">
        <v>36</v>
      </c>
      <c r="B24">
        <v>3</v>
      </c>
      <c r="C24">
        <f t="shared" si="0"/>
        <v>9</v>
      </c>
      <c r="E24" s="1" t="s">
        <v>106</v>
      </c>
    </row>
    <row r="25" spans="1:3" ht="12.75">
      <c r="A25" t="s">
        <v>37</v>
      </c>
      <c r="B25">
        <v>4</v>
      </c>
      <c r="C25">
        <f t="shared" si="0"/>
        <v>16</v>
      </c>
    </row>
    <row r="26" spans="1:3" ht="12.75">
      <c r="A26" t="s">
        <v>38</v>
      </c>
      <c r="B26">
        <f>SUM(B6:B25)</f>
        <v>79</v>
      </c>
      <c r="C26">
        <f>SUM(C6:C25)</f>
        <v>325</v>
      </c>
    </row>
    <row r="28" spans="1:2" ht="12.75">
      <c r="A28" t="s">
        <v>39</v>
      </c>
      <c r="B28">
        <f>1/(F6)*(B26-(C26/B26))</f>
        <v>3.9413724183877408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workbookViewId="0" topLeftCell="A1">
      <selection activeCell="P36" sqref="P36"/>
    </sheetView>
  </sheetViews>
  <sheetFormatPr defaultColWidth="9.140625" defaultRowHeight="12.75"/>
  <cols>
    <col min="1" max="4" width="6.421875" style="0" customWidth="1"/>
    <col min="8" max="8" width="5.421875" style="0" customWidth="1"/>
    <col min="9" max="9" width="23.8515625" style="0" customWidth="1"/>
    <col min="11" max="11" width="12.421875" style="0" bestFit="1" customWidth="1"/>
    <col min="12" max="12" width="10.00390625" style="0" bestFit="1" customWidth="1"/>
    <col min="16" max="16" width="6.140625" style="0" customWidth="1"/>
    <col min="17" max="17" width="9.00390625" style="0" customWidth="1"/>
  </cols>
  <sheetData>
    <row r="1" ht="12.75">
      <c r="A1" s="1" t="s">
        <v>77</v>
      </c>
    </row>
    <row r="2" ht="12.75">
      <c r="A2" s="1" t="s">
        <v>99</v>
      </c>
    </row>
    <row r="3" ht="12.75">
      <c r="O3" s="1" t="s">
        <v>114</v>
      </c>
    </row>
    <row r="4" spans="1:19" ht="12.75">
      <c r="A4" s="1" t="s">
        <v>0</v>
      </c>
      <c r="I4" s="1" t="s">
        <v>1</v>
      </c>
      <c r="O4" t="s">
        <v>3</v>
      </c>
      <c r="P4" t="s">
        <v>41</v>
      </c>
      <c r="Q4" t="s">
        <v>42</v>
      </c>
      <c r="R4" t="s">
        <v>44</v>
      </c>
      <c r="S4" t="s">
        <v>47</v>
      </c>
    </row>
    <row r="5" spans="1:19" ht="12.75">
      <c r="A5" s="1"/>
      <c r="I5" s="1"/>
      <c r="O5" t="s">
        <v>100</v>
      </c>
      <c r="P5">
        <v>3</v>
      </c>
      <c r="Q5">
        <v>533.68814</v>
      </c>
      <c r="R5">
        <v>10203.84</v>
      </c>
      <c r="S5" t="s">
        <v>50</v>
      </c>
    </row>
    <row r="6" spans="1:19" ht="12.75">
      <c r="A6" t="s">
        <v>2</v>
      </c>
      <c r="B6">
        <f>COUNTA(B14:B53)</f>
        <v>4</v>
      </c>
      <c r="I6" s="1" t="s">
        <v>3</v>
      </c>
      <c r="J6" s="1" t="s">
        <v>4</v>
      </c>
      <c r="K6" s="1" t="s">
        <v>5</v>
      </c>
      <c r="L6" s="1" t="s">
        <v>6</v>
      </c>
      <c r="M6" s="1" t="s">
        <v>7</v>
      </c>
      <c r="N6" s="1"/>
      <c r="O6" t="s">
        <v>101</v>
      </c>
      <c r="P6">
        <v>36</v>
      </c>
      <c r="Q6">
        <v>10.11205</v>
      </c>
      <c r="R6">
        <v>16.1114</v>
      </c>
      <c r="S6" t="s">
        <v>50</v>
      </c>
    </row>
    <row r="7" spans="1:16" ht="12.75">
      <c r="A7" s="1" t="s">
        <v>60</v>
      </c>
      <c r="B7">
        <f>COUNTA(D14:D53)</f>
        <v>40</v>
      </c>
      <c r="I7" t="s">
        <v>61</v>
      </c>
      <c r="J7">
        <v>3</v>
      </c>
      <c r="K7">
        <v>533.68814</v>
      </c>
      <c r="L7">
        <f>K7/J7</f>
        <v>177.89604666666665</v>
      </c>
      <c r="M7">
        <f>L7/L8</f>
        <v>633.3293130473049</v>
      </c>
      <c r="O7" t="s">
        <v>45</v>
      </c>
      <c r="P7">
        <f>SUM(P5:P6)</f>
        <v>39</v>
      </c>
    </row>
    <row r="8" spans="1:12" ht="12.75">
      <c r="A8" s="2" t="s">
        <v>39</v>
      </c>
      <c r="B8">
        <f>C14</f>
        <v>10</v>
      </c>
      <c r="I8" t="s">
        <v>62</v>
      </c>
      <c r="J8">
        <v>36</v>
      </c>
      <c r="K8">
        <v>10.11205</v>
      </c>
      <c r="L8">
        <f>K8/J8</f>
        <v>0.28089027777777775</v>
      </c>
    </row>
    <row r="9" spans="1:12" ht="12.75">
      <c r="A9" s="2" t="s">
        <v>51</v>
      </c>
      <c r="B9">
        <f>D14</f>
        <v>5</v>
      </c>
      <c r="I9" t="s">
        <v>46</v>
      </c>
      <c r="J9">
        <v>160</v>
      </c>
      <c r="K9">
        <v>2.78948</v>
      </c>
      <c r="L9">
        <f>K9/J9</f>
        <v>0.017434250000000002</v>
      </c>
    </row>
    <row r="10" spans="1:15" ht="12.75">
      <c r="A10" s="2" t="s">
        <v>52</v>
      </c>
      <c r="B10">
        <f>SUM(D14:D23)</f>
        <v>50</v>
      </c>
      <c r="I10" t="s">
        <v>63</v>
      </c>
      <c r="J10">
        <f>SUM(J7:J9)</f>
        <v>199</v>
      </c>
      <c r="K10">
        <f>SUM(K7:K9)</f>
        <v>546.58967</v>
      </c>
      <c r="O10" t="s">
        <v>49</v>
      </c>
    </row>
    <row r="11" spans="1:19" ht="12.75">
      <c r="A11" t="s">
        <v>59</v>
      </c>
      <c r="B11">
        <f>D11</f>
        <v>200</v>
      </c>
      <c r="D11">
        <f>SUM(D14:D53)</f>
        <v>200</v>
      </c>
      <c r="E11">
        <f>SUM(E14:E53)</f>
        <v>1000</v>
      </c>
      <c r="F11">
        <f>SUM(F14:F53)</f>
        <v>200</v>
      </c>
      <c r="G11">
        <f>SUM(G14:G53)</f>
        <v>10000</v>
      </c>
      <c r="O11" t="s">
        <v>3</v>
      </c>
      <c r="P11" t="s">
        <v>41</v>
      </c>
      <c r="Q11" t="s">
        <v>42</v>
      </c>
      <c r="R11" t="s">
        <v>43</v>
      </c>
      <c r="S11" t="s">
        <v>44</v>
      </c>
    </row>
    <row r="12" spans="9:19" ht="12.75">
      <c r="I12" t="s">
        <v>64</v>
      </c>
      <c r="J12">
        <f>(L7-(L9+B9*J13))/B10</f>
        <v>3.5549376880555554</v>
      </c>
      <c r="O12" t="s">
        <v>45</v>
      </c>
      <c r="P12">
        <v>39</v>
      </c>
      <c r="Q12">
        <v>543.80019</v>
      </c>
      <c r="R12">
        <v>13.9436</v>
      </c>
      <c r="S12">
        <v>799.7827</v>
      </c>
    </row>
    <row r="13" spans="2:19" ht="12.75">
      <c r="B13" t="s">
        <v>53</v>
      </c>
      <c r="C13" t="s">
        <v>55</v>
      </c>
      <c r="D13" t="s">
        <v>54</v>
      </c>
      <c r="E13" t="s">
        <v>56</v>
      </c>
      <c r="F13" t="s">
        <v>57</v>
      </c>
      <c r="G13" t="s">
        <v>58</v>
      </c>
      <c r="I13" t="s">
        <v>65</v>
      </c>
      <c r="J13">
        <f>(L8-L9)/B8</f>
        <v>0.026345602777777775</v>
      </c>
      <c r="O13" t="s">
        <v>46</v>
      </c>
      <c r="P13">
        <v>160</v>
      </c>
      <c r="Q13">
        <v>2.78948</v>
      </c>
      <c r="R13">
        <v>0.0174</v>
      </c>
      <c r="S13" t="s">
        <v>47</v>
      </c>
    </row>
    <row r="14" spans="2:19" ht="12.75">
      <c r="B14">
        <v>1</v>
      </c>
      <c r="C14">
        <f>COUNTA(D14:D23)</f>
        <v>10</v>
      </c>
      <c r="D14">
        <v>5</v>
      </c>
      <c r="E14">
        <f>POWER(D14,2)</f>
        <v>25</v>
      </c>
      <c r="F14">
        <f>SUM(D14:D23)</f>
        <v>50</v>
      </c>
      <c r="G14">
        <f>POWER(F14,2)</f>
        <v>2500</v>
      </c>
      <c r="I14" t="s">
        <v>66</v>
      </c>
      <c r="J14">
        <f>L9</f>
        <v>0.017434250000000002</v>
      </c>
      <c r="O14" t="s">
        <v>48</v>
      </c>
      <c r="P14">
        <v>199</v>
      </c>
      <c r="Q14">
        <v>546.58967</v>
      </c>
      <c r="S14" t="s">
        <v>50</v>
      </c>
    </row>
    <row r="15" spans="4:10" ht="12.75">
      <c r="D15">
        <v>5</v>
      </c>
      <c r="E15">
        <f aca="true" t="shared" si="0" ref="E15:E53">POWER(D15,2)</f>
        <v>25</v>
      </c>
      <c r="I15" t="s">
        <v>13</v>
      </c>
      <c r="J15">
        <f>SUM(J12:J14)</f>
        <v>3.5987175408333334</v>
      </c>
    </row>
    <row r="16" spans="4:5" ht="12.75">
      <c r="D16">
        <v>5</v>
      </c>
      <c r="E16">
        <f t="shared" si="0"/>
        <v>25</v>
      </c>
    </row>
    <row r="17" spans="4:10" ht="15.75">
      <c r="D17">
        <v>5</v>
      </c>
      <c r="E17">
        <f t="shared" si="0"/>
        <v>25</v>
      </c>
      <c r="I17" s="2" t="s">
        <v>104</v>
      </c>
      <c r="J17" s="1">
        <f>J13/J15</f>
        <v>0.007320830956818323</v>
      </c>
    </row>
    <row r="18" spans="4:5" ht="12.75">
      <c r="D18">
        <v>5</v>
      </c>
      <c r="E18">
        <f t="shared" si="0"/>
        <v>25</v>
      </c>
    </row>
    <row r="19" spans="4:10" ht="15.75">
      <c r="D19">
        <v>5</v>
      </c>
      <c r="E19">
        <f t="shared" si="0"/>
        <v>25</v>
      </c>
      <c r="I19" t="s">
        <v>67</v>
      </c>
      <c r="J19">
        <f>(2/(POWER(B9,2)))*(POWER(L8,2)/(J8+2))+(POWER(L9,2)/(J9+2))</f>
        <v>0.00016798014437969052</v>
      </c>
    </row>
    <row r="20" spans="4:5" ht="12.75">
      <c r="D20">
        <v>5</v>
      </c>
      <c r="E20">
        <f t="shared" si="0"/>
        <v>25</v>
      </c>
    </row>
    <row r="21" spans="4:14" ht="12.75">
      <c r="D21">
        <v>5</v>
      </c>
      <c r="E21">
        <f t="shared" si="0"/>
        <v>25</v>
      </c>
      <c r="I21" t="s">
        <v>68</v>
      </c>
      <c r="J21">
        <f>SQRT(J19)</f>
        <v>0.012960715427000568</v>
      </c>
      <c r="M21" t="s">
        <v>75</v>
      </c>
      <c r="N21">
        <v>2.76</v>
      </c>
    </row>
    <row r="22" spans="4:14" ht="12.75">
      <c r="D22">
        <v>5</v>
      </c>
      <c r="E22">
        <f t="shared" si="0"/>
        <v>25</v>
      </c>
      <c r="M22" t="s">
        <v>76</v>
      </c>
      <c r="N22">
        <v>1.84</v>
      </c>
    </row>
    <row r="23" spans="4:12" ht="12.75">
      <c r="D23">
        <v>5</v>
      </c>
      <c r="E23">
        <f t="shared" si="0"/>
        <v>25</v>
      </c>
      <c r="I23" t="s">
        <v>102</v>
      </c>
      <c r="J23">
        <f>J21/J15</f>
        <v>0.0036014817167338265</v>
      </c>
      <c r="K23" s="1">
        <f>J23*1.96</f>
        <v>0.0070589041647982995</v>
      </c>
      <c r="L23">
        <v>5E-07</v>
      </c>
    </row>
    <row r="24" spans="2:7" ht="12.75">
      <c r="B24">
        <v>2</v>
      </c>
      <c r="C24">
        <f>COUNTA(D24:D33)</f>
        <v>10</v>
      </c>
      <c r="D24">
        <v>5</v>
      </c>
      <c r="E24">
        <f>POWER(D24,2)</f>
        <v>25</v>
      </c>
      <c r="F24">
        <f>SUM(D24:D33)</f>
        <v>50</v>
      </c>
      <c r="G24">
        <f>POWER(F24,2)</f>
        <v>2500</v>
      </c>
    </row>
    <row r="25" spans="4:9" ht="12.75">
      <c r="D25">
        <v>5</v>
      </c>
      <c r="E25">
        <f t="shared" si="0"/>
        <v>25</v>
      </c>
      <c r="I25" t="s">
        <v>69</v>
      </c>
    </row>
    <row r="26" spans="4:5" ht="12.75">
      <c r="D26">
        <v>5</v>
      </c>
      <c r="E26">
        <f t="shared" si="0"/>
        <v>25</v>
      </c>
    </row>
    <row r="27" spans="4:16" ht="12.75">
      <c r="D27">
        <v>5</v>
      </c>
      <c r="E27">
        <f t="shared" si="0"/>
        <v>25</v>
      </c>
      <c r="I27" t="s">
        <v>70</v>
      </c>
      <c r="J27">
        <f>L7/(N21*L9)</f>
        <v>3697.038265023197</v>
      </c>
      <c r="K27" s="1">
        <f>(J27-1)/(J27+B8-1)</f>
        <v>0.9973017008231194</v>
      </c>
      <c r="M27" t="s">
        <v>74</v>
      </c>
      <c r="P27" s="1">
        <f>J17</f>
        <v>0.007320830956818323</v>
      </c>
    </row>
    <row r="28" spans="4:16" ht="12.75">
      <c r="D28">
        <v>5</v>
      </c>
      <c r="E28">
        <f t="shared" si="0"/>
        <v>25</v>
      </c>
      <c r="I28" s="2" t="s">
        <v>71</v>
      </c>
      <c r="J28">
        <f>L8/(N22*L9)</f>
        <v>8.756198842039991</v>
      </c>
      <c r="K28">
        <f>(J28-1)/(J28+B8-1)</f>
        <v>0.43681639922145005</v>
      </c>
      <c r="M28" t="s">
        <v>73</v>
      </c>
      <c r="P28" s="1">
        <f>K28</f>
        <v>0.43681639922145005</v>
      </c>
    </row>
    <row r="29" spans="4:5" ht="12.75">
      <c r="D29">
        <v>5</v>
      </c>
      <c r="E29">
        <f t="shared" si="0"/>
        <v>25</v>
      </c>
    </row>
    <row r="30" spans="4:9" ht="12.75">
      <c r="D30">
        <v>5</v>
      </c>
      <c r="E30">
        <f t="shared" si="0"/>
        <v>25</v>
      </c>
      <c r="I30" t="s">
        <v>72</v>
      </c>
    </row>
    <row r="31" spans="4:5" ht="12.75">
      <c r="D31">
        <v>5</v>
      </c>
      <c r="E31">
        <f t="shared" si="0"/>
        <v>25</v>
      </c>
    </row>
    <row r="32" spans="4:5" ht="12.75">
      <c r="D32">
        <v>5</v>
      </c>
      <c r="E32">
        <f t="shared" si="0"/>
        <v>25</v>
      </c>
    </row>
    <row r="33" spans="4:5" ht="12.75">
      <c r="D33">
        <v>5</v>
      </c>
      <c r="E33">
        <f t="shared" si="0"/>
        <v>25</v>
      </c>
    </row>
    <row r="34" spans="2:7" ht="12.75">
      <c r="B34">
        <v>3</v>
      </c>
      <c r="C34">
        <f>COUNTA(D34:D43)</f>
        <v>10</v>
      </c>
      <c r="D34">
        <v>5</v>
      </c>
      <c r="E34">
        <f>POWER(D34,2)</f>
        <v>25</v>
      </c>
      <c r="F34">
        <f>SUM(D34:D43)</f>
        <v>50</v>
      </c>
      <c r="G34">
        <f>POWER(F34,2)</f>
        <v>2500</v>
      </c>
    </row>
    <row r="35" spans="4:5" ht="12.75">
      <c r="D35">
        <v>5</v>
      </c>
      <c r="E35">
        <f t="shared" si="0"/>
        <v>25</v>
      </c>
    </row>
    <row r="36" spans="4:5" ht="12.75">
      <c r="D36">
        <v>5</v>
      </c>
      <c r="E36">
        <f t="shared" si="0"/>
        <v>25</v>
      </c>
    </row>
    <row r="37" spans="4:5" ht="12.75">
      <c r="D37">
        <v>5</v>
      </c>
      <c r="E37">
        <f t="shared" si="0"/>
        <v>25</v>
      </c>
    </row>
    <row r="38" spans="4:5" ht="12.75">
      <c r="D38">
        <v>5</v>
      </c>
      <c r="E38">
        <f t="shared" si="0"/>
        <v>25</v>
      </c>
    </row>
    <row r="39" spans="4:5" ht="12.75">
      <c r="D39">
        <v>5</v>
      </c>
      <c r="E39">
        <f t="shared" si="0"/>
        <v>25</v>
      </c>
    </row>
    <row r="40" spans="4:5" ht="12.75">
      <c r="D40">
        <v>5</v>
      </c>
      <c r="E40">
        <f t="shared" si="0"/>
        <v>25</v>
      </c>
    </row>
    <row r="41" spans="4:5" ht="12.75">
      <c r="D41">
        <v>5</v>
      </c>
      <c r="E41">
        <f t="shared" si="0"/>
        <v>25</v>
      </c>
    </row>
    <row r="42" spans="4:5" ht="12.75">
      <c r="D42">
        <v>5</v>
      </c>
      <c r="E42">
        <f t="shared" si="0"/>
        <v>25</v>
      </c>
    </row>
    <row r="43" spans="4:5" ht="12.75">
      <c r="D43">
        <v>5</v>
      </c>
      <c r="E43">
        <f t="shared" si="0"/>
        <v>25</v>
      </c>
    </row>
    <row r="44" spans="2:7" ht="12.75">
      <c r="B44">
        <v>4</v>
      </c>
      <c r="C44">
        <f>COUNTA(D44:D53)</f>
        <v>10</v>
      </c>
      <c r="D44">
        <v>5</v>
      </c>
      <c r="E44">
        <f>POWER(D44,2)</f>
        <v>25</v>
      </c>
      <c r="F44">
        <f>SUM(D44:D53)</f>
        <v>50</v>
      </c>
      <c r="G44">
        <f>POWER(F44,2)</f>
        <v>2500</v>
      </c>
    </row>
    <row r="45" spans="4:5" ht="12.75">
      <c r="D45">
        <v>5</v>
      </c>
      <c r="E45">
        <f t="shared" si="0"/>
        <v>25</v>
      </c>
    </row>
    <row r="46" spans="4:5" ht="12.75">
      <c r="D46">
        <v>5</v>
      </c>
      <c r="E46">
        <f t="shared" si="0"/>
        <v>25</v>
      </c>
    </row>
    <row r="47" spans="4:5" ht="12.75">
      <c r="D47">
        <v>5</v>
      </c>
      <c r="E47">
        <f t="shared" si="0"/>
        <v>25</v>
      </c>
    </row>
    <row r="48" spans="4:5" ht="12.75">
      <c r="D48">
        <v>5</v>
      </c>
      <c r="E48">
        <f t="shared" si="0"/>
        <v>25</v>
      </c>
    </row>
    <row r="49" spans="4:5" ht="12.75">
      <c r="D49">
        <v>5</v>
      </c>
      <c r="E49">
        <f t="shared" si="0"/>
        <v>25</v>
      </c>
    </row>
    <row r="50" spans="4:5" ht="12.75">
      <c r="D50">
        <v>5</v>
      </c>
      <c r="E50">
        <f t="shared" si="0"/>
        <v>25</v>
      </c>
    </row>
    <row r="51" spans="4:5" ht="12.75">
      <c r="D51">
        <v>5</v>
      </c>
      <c r="E51">
        <f t="shared" si="0"/>
        <v>25</v>
      </c>
    </row>
    <row r="52" spans="4:5" ht="12.75">
      <c r="D52">
        <v>5</v>
      </c>
      <c r="E52">
        <f t="shared" si="0"/>
        <v>25</v>
      </c>
    </row>
    <row r="53" spans="4:5" ht="12.75">
      <c r="D53">
        <v>5</v>
      </c>
      <c r="E53">
        <f t="shared" si="0"/>
        <v>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selection activeCell="L38" sqref="L38"/>
    </sheetView>
  </sheetViews>
  <sheetFormatPr defaultColWidth="9.140625" defaultRowHeight="12.75"/>
  <sheetData>
    <row r="1" ht="12.75">
      <c r="A1" s="1" t="s">
        <v>105</v>
      </c>
    </row>
    <row r="2" ht="12.75">
      <c r="A2" s="1" t="s">
        <v>40</v>
      </c>
    </row>
    <row r="3" ht="12.75">
      <c r="O3" s="1" t="s">
        <v>114</v>
      </c>
    </row>
    <row r="4" spans="1:19" ht="12.75">
      <c r="A4" s="1" t="s">
        <v>0</v>
      </c>
      <c r="I4" s="1" t="s">
        <v>1</v>
      </c>
      <c r="O4" t="s">
        <v>3</v>
      </c>
      <c r="P4" t="s">
        <v>41</v>
      </c>
      <c r="Q4" t="s">
        <v>42</v>
      </c>
      <c r="R4" t="s">
        <v>44</v>
      </c>
      <c r="S4" t="s">
        <v>47</v>
      </c>
    </row>
    <row r="5" spans="1:19" ht="12.75">
      <c r="A5" s="1"/>
      <c r="I5" s="1"/>
      <c r="O5" t="s">
        <v>107</v>
      </c>
      <c r="P5">
        <v>3</v>
      </c>
      <c r="Q5">
        <v>55.531658</v>
      </c>
      <c r="R5">
        <v>104.8733</v>
      </c>
      <c r="S5" t="s">
        <v>50</v>
      </c>
    </row>
    <row r="6" spans="1:19" ht="12.75">
      <c r="A6" t="s">
        <v>2</v>
      </c>
      <c r="B6">
        <f>COUNTA(B14:B47)</f>
        <v>4</v>
      </c>
      <c r="I6" s="1" t="s">
        <v>3</v>
      </c>
      <c r="J6" s="1" t="s">
        <v>4</v>
      </c>
      <c r="K6" s="1" t="s">
        <v>5</v>
      </c>
      <c r="L6" s="1" t="s">
        <v>6</v>
      </c>
      <c r="M6" s="1" t="s">
        <v>7</v>
      </c>
      <c r="O6" t="s">
        <v>108</v>
      </c>
      <c r="P6">
        <v>30</v>
      </c>
      <c r="Q6">
        <v>47.761431</v>
      </c>
      <c r="R6">
        <v>9.0199</v>
      </c>
      <c r="S6" t="s">
        <v>50</v>
      </c>
    </row>
    <row r="7" spans="1:17" ht="12.75">
      <c r="A7" s="1" t="s">
        <v>60</v>
      </c>
      <c r="B7">
        <f>COUNTA(D14:D47)</f>
        <v>34</v>
      </c>
      <c r="I7" t="s">
        <v>61</v>
      </c>
      <c r="J7">
        <v>3</v>
      </c>
      <c r="K7">
        <v>55.531658</v>
      </c>
      <c r="L7">
        <f>K7/J7</f>
        <v>18.510552666666666</v>
      </c>
      <c r="M7">
        <f>L7/L8</f>
        <v>11.626883206242292</v>
      </c>
      <c r="O7" t="s">
        <v>45</v>
      </c>
      <c r="P7">
        <f>SUM(P5:P6)</f>
        <v>33</v>
      </c>
      <c r="Q7">
        <f>SUM(Q5:Q6)</f>
        <v>103.29308900000001</v>
      </c>
    </row>
    <row r="8" spans="1:12" ht="12.75">
      <c r="A8" s="2" t="s">
        <v>39</v>
      </c>
      <c r="B8">
        <f>(B11-((SUM(E14)/F14)+(SUM(E15)/F15)+(SUM(E16:E37)/F16)+(SUM(E38:E47)/F38)))/(B7-B6)</f>
        <v>5.151713554987212</v>
      </c>
      <c r="I8" t="s">
        <v>62</v>
      </c>
      <c r="J8">
        <v>30</v>
      </c>
      <c r="K8">
        <v>47.761431</v>
      </c>
      <c r="L8">
        <f>K8/J8</f>
        <v>1.5920477</v>
      </c>
    </row>
    <row r="9" spans="1:12" ht="12.75">
      <c r="A9" s="2" t="s">
        <v>51</v>
      </c>
      <c r="B9">
        <f>(((SUM(E14)/F14)+(SUM(E15)/F15)+(SUM(E16:E37)/F16)+(SUM(E38:E47)/F38))-(E11/D11))/(B6-1)</f>
        <v>5.206349298612726</v>
      </c>
      <c r="I9" t="s">
        <v>46</v>
      </c>
      <c r="J9">
        <v>142</v>
      </c>
      <c r="K9">
        <v>25.06355</v>
      </c>
      <c r="L9">
        <f>K9/J9</f>
        <v>0.17650387323943661</v>
      </c>
    </row>
    <row r="10" spans="1:19" ht="12.75">
      <c r="A10" s="2" t="s">
        <v>52</v>
      </c>
      <c r="B10">
        <f>(B11-(G11/D11))/(B6-1)</f>
        <v>28.59469696969697</v>
      </c>
      <c r="I10" t="s">
        <v>63</v>
      </c>
      <c r="J10">
        <f>SUM(J7:J9)</f>
        <v>175</v>
      </c>
      <c r="K10">
        <f>SUM(K7:K9)</f>
        <v>128.356639</v>
      </c>
      <c r="O10" t="s">
        <v>3</v>
      </c>
      <c r="P10" t="s">
        <v>41</v>
      </c>
      <c r="Q10" t="s">
        <v>42</v>
      </c>
      <c r="R10" t="s">
        <v>43</v>
      </c>
      <c r="S10" t="s">
        <v>44</v>
      </c>
    </row>
    <row r="11" spans="1:19" ht="12.75">
      <c r="A11" t="s">
        <v>59</v>
      </c>
      <c r="B11">
        <f>D11</f>
        <v>176</v>
      </c>
      <c r="D11">
        <f>SUM(D14:D47)</f>
        <v>176</v>
      </c>
      <c r="E11">
        <f>SUM(E14:E47)</f>
        <v>1026</v>
      </c>
      <c r="F11">
        <f>SUM(F14:F47)</f>
        <v>176</v>
      </c>
      <c r="G11">
        <f>SUM(G14:G47)</f>
        <v>15878</v>
      </c>
      <c r="O11" t="s">
        <v>45</v>
      </c>
      <c r="P11">
        <v>33</v>
      </c>
      <c r="Q11">
        <v>103.78485</v>
      </c>
      <c r="R11">
        <v>3.145</v>
      </c>
      <c r="S11">
        <v>17.8183</v>
      </c>
    </row>
    <row r="12" spans="9:19" ht="12.75">
      <c r="I12" t="s">
        <v>64</v>
      </c>
      <c r="J12">
        <f>(L7-L9-(B9/B8)*(L8-L9))/B10</f>
        <v>0.5911408203358617</v>
      </c>
      <c r="O12" t="s">
        <v>46</v>
      </c>
      <c r="P12">
        <v>142</v>
      </c>
      <c r="Q12">
        <v>25.06355</v>
      </c>
      <c r="R12">
        <v>0.1765</v>
      </c>
      <c r="S12" t="s">
        <v>47</v>
      </c>
    </row>
    <row r="13" spans="2:19" ht="12.75">
      <c r="B13" t="s">
        <v>53</v>
      </c>
      <c r="C13" t="s">
        <v>55</v>
      </c>
      <c r="D13" t="s">
        <v>54</v>
      </c>
      <c r="E13" t="s">
        <v>56</v>
      </c>
      <c r="F13" t="s">
        <v>57</v>
      </c>
      <c r="G13" t="s">
        <v>58</v>
      </c>
      <c r="I13" t="s">
        <v>65</v>
      </c>
      <c r="J13">
        <f>(L8-L9)/B8</f>
        <v>0.27477145451734597</v>
      </c>
      <c r="O13" t="s">
        <v>48</v>
      </c>
      <c r="P13">
        <v>175</v>
      </c>
      <c r="Q13">
        <v>128.8484</v>
      </c>
      <c r="S13" t="s">
        <v>50</v>
      </c>
    </row>
    <row r="14" spans="1:10" ht="12.75">
      <c r="A14" t="s">
        <v>8</v>
      </c>
      <c r="B14">
        <v>1</v>
      </c>
      <c r="C14">
        <v>1</v>
      </c>
      <c r="D14">
        <v>6</v>
      </c>
      <c r="E14">
        <f>POWER(D14,2)</f>
        <v>36</v>
      </c>
      <c r="F14">
        <f>SUM(D14)</f>
        <v>6</v>
      </c>
      <c r="G14">
        <f>POWER(F14,2)</f>
        <v>36</v>
      </c>
      <c r="I14" t="s">
        <v>66</v>
      </c>
      <c r="J14">
        <f>L9</f>
        <v>0.17650387323943661</v>
      </c>
    </row>
    <row r="15" spans="1:10" ht="12.75">
      <c r="A15" t="s">
        <v>10</v>
      </c>
      <c r="B15">
        <v>2</v>
      </c>
      <c r="C15">
        <v>1</v>
      </c>
      <c r="D15">
        <v>4</v>
      </c>
      <c r="E15">
        <f aca="true" t="shared" si="0" ref="E15:E47">POWER(D15,2)</f>
        <v>16</v>
      </c>
      <c r="F15">
        <f>SUM(D15)</f>
        <v>4</v>
      </c>
      <c r="G15">
        <f>POWER(F15,2)</f>
        <v>16</v>
      </c>
      <c r="I15" t="s">
        <v>13</v>
      </c>
      <c r="J15">
        <f>SUM(J12:J14)</f>
        <v>1.0424161480926442</v>
      </c>
    </row>
    <row r="16" spans="1:7" ht="12.75">
      <c r="A16" t="s">
        <v>12</v>
      </c>
      <c r="B16">
        <v>3</v>
      </c>
      <c r="C16">
        <f>COUNTA(D16:D37)</f>
        <v>22</v>
      </c>
      <c r="D16">
        <v>5</v>
      </c>
      <c r="E16">
        <f t="shared" si="0"/>
        <v>25</v>
      </c>
      <c r="F16">
        <f>SUM(D16:D37)</f>
        <v>115</v>
      </c>
      <c r="G16">
        <f>POWER(F16,2)</f>
        <v>13225</v>
      </c>
    </row>
    <row r="17" spans="1:10" ht="15.75">
      <c r="A17" t="s">
        <v>14</v>
      </c>
      <c r="D17">
        <v>4</v>
      </c>
      <c r="E17">
        <f t="shared" si="0"/>
        <v>16</v>
      </c>
      <c r="I17" s="2" t="s">
        <v>104</v>
      </c>
      <c r="J17">
        <f>J13/J15</f>
        <v>0.26359094208211153</v>
      </c>
    </row>
    <row r="18" spans="1:5" ht="12.75">
      <c r="A18" t="s">
        <v>15</v>
      </c>
      <c r="D18">
        <v>9</v>
      </c>
      <c r="E18">
        <f t="shared" si="0"/>
        <v>81</v>
      </c>
    </row>
    <row r="19" spans="1:10" ht="15.75">
      <c r="A19" t="s">
        <v>17</v>
      </c>
      <c r="D19">
        <v>11</v>
      </c>
      <c r="E19">
        <f t="shared" si="0"/>
        <v>121</v>
      </c>
      <c r="I19" t="s">
        <v>67</v>
      </c>
      <c r="J19">
        <f>(2/B8)*((POWER(L8,2)/(J8+2))+(POWER(L9,2)/(J9+2)))</f>
        <v>0.030833659495132667</v>
      </c>
    </row>
    <row r="20" spans="1:5" ht="12.75">
      <c r="A20" t="s">
        <v>19</v>
      </c>
      <c r="D20">
        <v>5</v>
      </c>
      <c r="E20">
        <f t="shared" si="0"/>
        <v>25</v>
      </c>
    </row>
    <row r="21" spans="1:10" ht="12.75">
      <c r="A21" t="s">
        <v>20</v>
      </c>
      <c r="D21">
        <v>6</v>
      </c>
      <c r="E21">
        <f t="shared" si="0"/>
        <v>36</v>
      </c>
      <c r="I21" t="s">
        <v>68</v>
      </c>
      <c r="J21">
        <f>SQRT(J19)</f>
        <v>0.17559515794899547</v>
      </c>
    </row>
    <row r="22" spans="1:13" ht="12.75">
      <c r="A22" t="s">
        <v>21</v>
      </c>
      <c r="D22">
        <v>8</v>
      </c>
      <c r="E22">
        <f t="shared" si="0"/>
        <v>64</v>
      </c>
      <c r="L22" t="s">
        <v>109</v>
      </c>
      <c r="M22">
        <v>2.68</v>
      </c>
    </row>
    <row r="23" spans="1:13" ht="14.25">
      <c r="A23" t="s">
        <v>22</v>
      </c>
      <c r="D23">
        <v>4</v>
      </c>
      <c r="E23">
        <f t="shared" si="0"/>
        <v>16</v>
      </c>
      <c r="I23" t="s">
        <v>111</v>
      </c>
      <c r="J23">
        <f>J21/J15</f>
        <v>0.16845015138175848</v>
      </c>
      <c r="L23" t="s">
        <v>110</v>
      </c>
      <c r="M23">
        <v>1.55</v>
      </c>
    </row>
    <row r="24" spans="1:5" ht="12.75">
      <c r="A24" t="s">
        <v>24</v>
      </c>
      <c r="D24">
        <v>5</v>
      </c>
      <c r="E24">
        <f t="shared" si="0"/>
        <v>25</v>
      </c>
    </row>
    <row r="25" spans="1:9" ht="12.75">
      <c r="A25" t="s">
        <v>25</v>
      </c>
      <c r="D25">
        <v>5</v>
      </c>
      <c r="E25">
        <f t="shared" si="0"/>
        <v>25</v>
      </c>
      <c r="I25" t="s">
        <v>69</v>
      </c>
    </row>
    <row r="26" spans="1:5" ht="12.75">
      <c r="A26" t="s">
        <v>27</v>
      </c>
      <c r="D26">
        <v>9</v>
      </c>
      <c r="E26">
        <f t="shared" si="0"/>
        <v>81</v>
      </c>
    </row>
    <row r="27" spans="1:16" ht="12.75">
      <c r="A27" t="s">
        <v>28</v>
      </c>
      <c r="D27">
        <v>5</v>
      </c>
      <c r="E27">
        <f t="shared" si="0"/>
        <v>25</v>
      </c>
      <c r="I27" t="s">
        <v>70</v>
      </c>
      <c r="J27">
        <f>L7/(M22*L9)</f>
        <v>39.13184742097032</v>
      </c>
      <c r="K27">
        <f>(J27-1)/(J27+B8-1)</f>
        <v>0.8809775942915417</v>
      </c>
      <c r="M27" t="s">
        <v>112</v>
      </c>
      <c r="P27" s="1">
        <f>J17</f>
        <v>0.26359094208211153</v>
      </c>
    </row>
    <row r="28" spans="1:16" ht="12.75">
      <c r="A28" t="s">
        <v>30</v>
      </c>
      <c r="D28">
        <v>4</v>
      </c>
      <c r="E28">
        <f t="shared" si="0"/>
        <v>16</v>
      </c>
      <c r="I28" s="2" t="s">
        <v>71</v>
      </c>
      <c r="J28">
        <f>L8/(M23*L9)</f>
        <v>5.8192918349941545</v>
      </c>
      <c r="K28">
        <f>(J28-1)/(J28+B8-1)</f>
        <v>0.4833305816719813</v>
      </c>
      <c r="M28" t="s">
        <v>73</v>
      </c>
      <c r="P28" s="1">
        <f>K27</f>
        <v>0.8809775942915417</v>
      </c>
    </row>
    <row r="29" spans="1:5" ht="12.75">
      <c r="A29" t="s">
        <v>32</v>
      </c>
      <c r="D29">
        <v>6</v>
      </c>
      <c r="E29">
        <f t="shared" si="0"/>
        <v>36</v>
      </c>
    </row>
    <row r="30" spans="1:9" ht="12.75">
      <c r="A30" t="s">
        <v>34</v>
      </c>
      <c r="D30">
        <v>4</v>
      </c>
      <c r="E30">
        <f t="shared" si="0"/>
        <v>16</v>
      </c>
      <c r="I30" t="s">
        <v>72</v>
      </c>
    </row>
    <row r="31" spans="1:5" ht="12.75">
      <c r="A31" t="s">
        <v>35</v>
      </c>
      <c r="D31">
        <v>5</v>
      </c>
      <c r="E31">
        <f t="shared" si="0"/>
        <v>25</v>
      </c>
    </row>
    <row r="32" spans="1:11" ht="12.75">
      <c r="A32" t="s">
        <v>36</v>
      </c>
      <c r="D32">
        <v>3</v>
      </c>
      <c r="E32">
        <f t="shared" si="0"/>
        <v>9</v>
      </c>
      <c r="I32" t="s">
        <v>70</v>
      </c>
      <c r="J32" t="e">
        <f>L12/(Q10*L14)</f>
        <v>#VALUE!</v>
      </c>
      <c r="K32" t="e">
        <f>(J32-1)/(J32+B13-1)</f>
        <v>#VALUE!</v>
      </c>
    </row>
    <row r="33" spans="1:11" ht="12.75">
      <c r="A33" t="s">
        <v>37</v>
      </c>
      <c r="D33">
        <v>3</v>
      </c>
      <c r="E33">
        <f t="shared" si="0"/>
        <v>9</v>
      </c>
      <c r="I33" s="2" t="s">
        <v>71</v>
      </c>
      <c r="J33" t="e">
        <f>L13/(Q11*L14)</f>
        <v>#DIV/0!</v>
      </c>
      <c r="K33" t="e">
        <f>(J33-1)/(J33+B13-1)</f>
        <v>#DIV/0!</v>
      </c>
    </row>
    <row r="34" spans="4:5" ht="12.75">
      <c r="D34">
        <v>3</v>
      </c>
      <c r="E34">
        <f t="shared" si="0"/>
        <v>9</v>
      </c>
    </row>
    <row r="35" spans="1:5" ht="12.75">
      <c r="A35" t="s">
        <v>39</v>
      </c>
      <c r="D35">
        <v>4</v>
      </c>
      <c r="E35">
        <f t="shared" si="0"/>
        <v>16</v>
      </c>
    </row>
    <row r="36" spans="4:5" ht="12.75">
      <c r="D36">
        <v>4</v>
      </c>
      <c r="E36">
        <f t="shared" si="0"/>
        <v>16</v>
      </c>
    </row>
    <row r="37" spans="4:5" ht="12.75">
      <c r="D37">
        <v>3</v>
      </c>
      <c r="E37">
        <f t="shared" si="0"/>
        <v>9</v>
      </c>
    </row>
    <row r="38" spans="2:7" ht="12.75">
      <c r="B38">
        <v>4</v>
      </c>
      <c r="C38">
        <f>COUNTA(D38:D47)</f>
        <v>10</v>
      </c>
      <c r="D38">
        <v>5</v>
      </c>
      <c r="E38">
        <f t="shared" si="0"/>
        <v>25</v>
      </c>
      <c r="F38">
        <f>SUM(D38:D47)</f>
        <v>51</v>
      </c>
      <c r="G38">
        <f>POWER(F38,2)</f>
        <v>2601</v>
      </c>
    </row>
    <row r="39" spans="4:5" ht="12.75">
      <c r="D39">
        <v>7</v>
      </c>
      <c r="E39">
        <f t="shared" si="0"/>
        <v>49</v>
      </c>
    </row>
    <row r="40" spans="4:5" ht="12.75">
      <c r="D40">
        <v>4</v>
      </c>
      <c r="E40">
        <f t="shared" si="0"/>
        <v>16</v>
      </c>
    </row>
    <row r="41" spans="4:5" ht="12.75">
      <c r="D41">
        <v>5</v>
      </c>
      <c r="E41">
        <f t="shared" si="0"/>
        <v>25</v>
      </c>
    </row>
    <row r="42" spans="4:5" ht="12.75">
      <c r="D42">
        <v>4</v>
      </c>
      <c r="E42">
        <f t="shared" si="0"/>
        <v>16</v>
      </c>
    </row>
    <row r="43" spans="4:5" ht="12.75">
      <c r="D43">
        <v>4</v>
      </c>
      <c r="E43">
        <f t="shared" si="0"/>
        <v>16</v>
      </c>
    </row>
    <row r="44" spans="4:5" ht="12.75">
      <c r="D44">
        <v>4</v>
      </c>
      <c r="E44">
        <f t="shared" si="0"/>
        <v>16</v>
      </c>
    </row>
    <row r="45" spans="4:5" ht="12.75">
      <c r="D45">
        <v>5</v>
      </c>
      <c r="E45">
        <f t="shared" si="0"/>
        <v>25</v>
      </c>
    </row>
    <row r="46" spans="4:5" ht="12.75">
      <c r="D46">
        <v>6</v>
      </c>
      <c r="E46">
        <f t="shared" si="0"/>
        <v>36</v>
      </c>
    </row>
    <row r="47" spans="4:5" ht="12.75">
      <c r="D47">
        <v>7</v>
      </c>
      <c r="E47">
        <f t="shared" si="0"/>
        <v>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shuster</dc:creator>
  <cp:keywords/>
  <dc:description/>
  <cp:lastModifiedBy>Stephen M. Shuster</cp:lastModifiedBy>
  <dcterms:created xsi:type="dcterms:W3CDTF">2004-07-13T22:04:43Z</dcterms:created>
  <dcterms:modified xsi:type="dcterms:W3CDTF">2006-10-23T17:33:53Z</dcterms:modified>
  <cp:category/>
  <cp:version/>
  <cp:contentType/>
  <cp:contentStatus/>
</cp:coreProperties>
</file>